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PPE" sheetId="2" r:id="rId1"/>
    <sheet name="Sheet1" sheetId="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2" l="1"/>
  <c r="L8" i="2"/>
  <c r="L9" i="2"/>
  <c r="L11" i="2"/>
  <c r="L12" i="2"/>
  <c r="L13" i="2"/>
  <c r="L14" i="2"/>
  <c r="L16" i="2"/>
  <c r="L17" i="2"/>
  <c r="L18" i="2"/>
  <c r="L19" i="2"/>
  <c r="L6" i="2"/>
  <c r="L4" i="2"/>
  <c r="H7" i="2" l="1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G8" i="2"/>
  <c r="G3" i="2"/>
  <c r="I3" i="2" s="1"/>
  <c r="G5" i="2"/>
  <c r="I5" i="2" s="1"/>
  <c r="G7" i="2"/>
  <c r="G9" i="2"/>
  <c r="G10" i="2"/>
  <c r="G11" i="2"/>
  <c r="G12" i="2"/>
  <c r="G13" i="2"/>
  <c r="G14" i="2"/>
  <c r="G15" i="2"/>
  <c r="G16" i="2"/>
  <c r="G17" i="2"/>
  <c r="G18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F6" i="2"/>
  <c r="G6" i="2" s="1"/>
  <c r="F4" i="2"/>
  <c r="G4" i="2" s="1"/>
  <c r="I4" i="2" s="1"/>
  <c r="C3" i="2"/>
  <c r="C5" i="2"/>
  <c r="C10" i="2"/>
  <c r="C15" i="2"/>
  <c r="C21" i="2"/>
  <c r="C26" i="2"/>
  <c r="H4" i="2" l="1"/>
  <c r="H6" i="2"/>
  <c r="I6" i="2"/>
  <c r="I25" i="2"/>
  <c r="I14" i="2"/>
  <c r="I31" i="2"/>
  <c r="I27" i="2"/>
  <c r="I24" i="2"/>
  <c r="I17" i="2"/>
  <c r="I13" i="2"/>
  <c r="I9" i="2"/>
  <c r="I28" i="2"/>
  <c r="I21" i="2"/>
  <c r="I10" i="2"/>
  <c r="I30" i="2"/>
  <c r="I23" i="2"/>
  <c r="I20" i="2"/>
  <c r="I16" i="2"/>
  <c r="I12" i="2"/>
  <c r="I8" i="2"/>
  <c r="I32" i="2"/>
  <c r="I18" i="2"/>
  <c r="I29" i="2"/>
  <c r="I26" i="2"/>
  <c r="I22" i="2"/>
  <c r="I19" i="2"/>
  <c r="I15" i="2"/>
  <c r="I11" i="2"/>
  <c r="I7" i="2"/>
  <c r="H33" i="2" l="1"/>
  <c r="I33" i="2"/>
</calcChain>
</file>

<file path=xl/comments1.xml><?xml version="1.0" encoding="utf-8"?>
<comments xmlns="http://schemas.openxmlformats.org/spreadsheetml/2006/main">
  <authors>
    <author>tc={77527E0A-298F-4672-BF8E-5D834616389C}</author>
  </authors>
  <commentList>
    <comment ref="K6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Fully PE laminated NW material - 56 gsm with cuffs. For high biomedical use</t>
        </r>
      </text>
    </comment>
  </commentList>
</comments>
</file>

<file path=xl/sharedStrings.xml><?xml version="1.0" encoding="utf-8"?>
<sst xmlns="http://schemas.openxmlformats.org/spreadsheetml/2006/main" count="117" uniqueCount="71">
  <si>
    <t>Turkey, Poland</t>
  </si>
  <si>
    <t>20 Days</t>
  </si>
  <si>
    <t>SAFETY bag for PPE equipment</t>
  </si>
  <si>
    <t>Georgia</t>
  </si>
  <si>
    <t>biohazard bag 19/24</t>
  </si>
  <si>
    <t>Turkey</t>
  </si>
  <si>
    <t>boot covers</t>
  </si>
  <si>
    <t>headband</t>
  </si>
  <si>
    <t>1 week</t>
  </si>
  <si>
    <t xml:space="preserve">    Infrared thermometers </t>
  </si>
  <si>
    <t>In stock</t>
  </si>
  <si>
    <t xml:space="preserve">    Thermometers (standard)</t>
  </si>
  <si>
    <t>OTHER CONSUMABLES</t>
  </si>
  <si>
    <t xml:space="preserve">    Disposable paper tissue rolls</t>
  </si>
  <si>
    <t xml:space="preserve">    Chlorine-based cleaning solution for surfaces</t>
  </si>
  <si>
    <t xml:space="preserve">    Alcohol-based hand rub (70%, liters)</t>
  </si>
  <si>
    <t xml:space="preserve">    ALCOHOL-BASED HAND RUB, gel, 100mL, bottle</t>
  </si>
  <si>
    <t>SANITAZER LIQUID</t>
  </si>
  <si>
    <t>1 Week</t>
  </si>
  <si>
    <t xml:space="preserve">    FACE SHIELD, clear plastic, disp.</t>
  </si>
  <si>
    <t>China</t>
  </si>
  <si>
    <t xml:space="preserve">    RESPIRATOR, mask, FFP2/N95, type IIR, s.u., unvalved, noseclip</t>
  </si>
  <si>
    <t xml:space="preserve">    MASK SURGICAL, type IIR, level 2, s.u, non sterile, earloop, size S</t>
  </si>
  <si>
    <t xml:space="preserve">    MASK SURGICAL, type IIR, level 2, s.u, non sterile, earloop, size M</t>
  </si>
  <si>
    <t xml:space="preserve">    MASK SURGICAL, type IIR, level 2, s.u, non sterile, earloop, size L</t>
  </si>
  <si>
    <t>MASK</t>
  </si>
  <si>
    <t>2 Weeks</t>
  </si>
  <si>
    <t xml:space="preserve">    GLOVE EXAMINATION, nitrile, pf, size XL</t>
  </si>
  <si>
    <t xml:space="preserve">    GLOVE EXAMINATION, nitrile, pf, size S</t>
  </si>
  <si>
    <t xml:space="preserve">    GLOVE EXAMINATION, nitrile, pf, size M</t>
  </si>
  <si>
    <t xml:space="preserve">    GLOVE EXAMINATION, nitrile, pf, size L</t>
  </si>
  <si>
    <t>GLOVE</t>
  </si>
  <si>
    <t xml:space="preserve">    GOWN, AAMI level 3, non sterile, disp., size XXL</t>
  </si>
  <si>
    <t xml:space="preserve">    GOWN, AAMI level 3, non sterile, disp., size XL</t>
  </si>
  <si>
    <t xml:space="preserve">    GOWN, AAMI level 3, non sterile, disp., size M</t>
  </si>
  <si>
    <t xml:space="preserve">    GOWN, AAMI level 3, non sterile, disp., size L</t>
  </si>
  <si>
    <t>GOWN</t>
  </si>
  <si>
    <t xml:space="preserve">    GOGGLES PROTECTIVE, wraparound, soft frame, indirect vent.</t>
  </si>
  <si>
    <t>GOGGLE</t>
  </si>
  <si>
    <t>Country of manufacture</t>
  </si>
  <si>
    <t>Delivery</t>
  </si>
  <si>
    <t>Total Price GEL</t>
  </si>
  <si>
    <t>Emergency Service</t>
  </si>
  <si>
    <t>NCDC</t>
  </si>
  <si>
    <t>Total</t>
  </si>
  <si>
    <t>PPE</t>
  </si>
  <si>
    <t>Germany, Turkey, Malaysia</t>
  </si>
  <si>
    <t>National Bank Exchange rate GEL/USD</t>
  </si>
  <si>
    <t>Unit Price (GEL)</t>
  </si>
  <si>
    <t>Unit Price USD</t>
  </si>
  <si>
    <t>Total Price USD</t>
  </si>
  <si>
    <t>4 weeks after order placement</t>
  </si>
  <si>
    <t>4-8 weeks after order placement</t>
  </si>
  <si>
    <t>8-9 weeks after order placement</t>
  </si>
  <si>
    <t>Unit Price (GEL)2</t>
  </si>
  <si>
    <t>Unit Price USD2</t>
  </si>
  <si>
    <t>Delivery2</t>
  </si>
  <si>
    <t>Commander Offer</t>
  </si>
  <si>
    <t xml:space="preserve">20-35 days from date of first advance payment </t>
  </si>
  <si>
    <t>Column1</t>
  </si>
  <si>
    <t>MOH</t>
  </si>
  <si>
    <t>7.50-12</t>
  </si>
  <si>
    <t>7.00-9.00</t>
  </si>
  <si>
    <t>0.18-0.40</t>
  </si>
  <si>
    <t>0.30-1.50</t>
  </si>
  <si>
    <t>4.80-5</t>
  </si>
  <si>
    <t>2.20-9.00</t>
  </si>
  <si>
    <t>102-190</t>
  </si>
  <si>
    <t>0.10-0.12</t>
  </si>
  <si>
    <t>20-25</t>
  </si>
  <si>
    <t>0.8-0.12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</si>
</sst>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/>
    <xf numFmtId="43" fontId="0" fillId="0" borderId="0" xfId="2" applyFont="1"/>
    <xf numFmtId="43" fontId="2" fillId="0" borderId="0" xfId="2"/>
    <xf numFmtId="43" fontId="0" fillId="2" borderId="0" xfId="2" applyFont="1" applyFill="1"/>
    <xf numFmtId="0" fontId="1" fillId="2" borderId="0" xfId="1" applyFill="1"/>
    <xf numFmtId="43" fontId="0" fillId="3" borderId="0" xfId="2" applyFont="1" applyFill="1"/>
    <xf numFmtId="0" fontId="2" fillId="0" borderId="0" xfId="1" applyFont="1"/>
    <xf numFmtId="43" fontId="0" fillId="0" borderId="0" xfId="2" applyFont="1" applyAlignment="1">
      <alignment horizontal="right"/>
    </xf>
    <xf numFmtId="43" fontId="0" fillId="0" borderId="0" xfId="0" applyNumberFormat="1" applyFont="1"/>
    <xf numFmtId="0" fontId="1" fillId="4" borderId="0" xfId="1" applyFill="1"/>
    <xf numFmtId="43" fontId="0" fillId="4" borderId="0" xfId="2" applyFont="1" applyFill="1"/>
    <xf numFmtId="0" fontId="1" fillId="5" borderId="0" xfId="1" applyFill="1"/>
    <xf numFmtId="0" fontId="3" fillId="0" borderId="0" xfId="1" applyFont="1"/>
    <xf numFmtId="2" fontId="1" fillId="0" borderId="0" xfId="1" applyNumberFormat="1"/>
    <xf numFmtId="0" fontId="4" fillId="0" borderId="0" xfId="0" applyFont="1"/>
    <xf numFmtId="0" fontId="2" fillId="0" borderId="0" xfId="0" applyNumberFormat="1" applyFont="1" applyFill="1" applyBorder="1" applyAlignment="1" applyProtection="1"/>
    <xf numFmtId="43" fontId="2" fillId="0" borderId="0" xfId="0" applyNumberFormat="1" applyFont="1"/>
    <xf numFmtId="0" fontId="2" fillId="0" borderId="0" xfId="0" applyFont="1"/>
    <xf numFmtId="0" fontId="1" fillId="0" borderId="0" xfId="1" applyAlignment="1">
      <alignment horizontal="center"/>
    </xf>
    <xf numFmtId="0" fontId="1" fillId="0" borderId="0" xfId="0" applyNumberFormat="1" applyFont="1" applyFill="1" applyBorder="1" applyAlignment="1" applyProtection="1"/>
  </cellXfs>
  <cellStyles count="3">
    <cellStyle name="Comma 2" xfId="2"/>
    <cellStyle name="Normal" xfId="0" builtinId="0"/>
    <cellStyle name="Normal 2" xfId="1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ia Bibileishvili" id="{8368DDE8-8A0A-47E0-A31F-3125996BA0A4}" userId="Maia Bibileishvili" providerId="None"/>
</personList>
</file>

<file path=xl/tables/table1.xml><?xml version="1.0" encoding="utf-8"?>
<table xmlns="http://schemas.openxmlformats.org/spreadsheetml/2006/main" id="1" name="Table6" displayName="Table6" ref="A2:N33" totalsRowCount="1">
  <autoFilter ref="A2:N32"/>
  <tableColumns count="14">
    <tableColumn id="1" name="PPE" totalsRowDxfId="12"/>
    <tableColumn id="14" name="Column1" totalsRowDxfId="11" dataCellStyle="Normal 2"/>
    <tableColumn id="3" name="Total" totalsRowDxfId="10">
      <calculatedColumnFormula>Table6[[#This Row],[NCDC]]+Table6[[#This Row],[Emergency Service]]</calculatedColumnFormula>
    </tableColumn>
    <tableColumn id="4" name="NCDC" totalsRowDxfId="9"/>
    <tableColumn id="5" name="Emergency Service" totalsRowDxfId="8"/>
    <tableColumn id="7" name="Unit Price (GEL)" totalsRowDxfId="7"/>
    <tableColumn id="2" name="Unit Price USD" dataDxfId="15" totalsRowDxfId="6" dataCellStyle="Comma 2">
      <calculatedColumnFormula>Table6[[#This Row],[Unit Price (GEL)]]/$G$1</calculatedColumnFormula>
    </tableColumn>
    <tableColumn id="8" name="Total Price GEL" totalsRowFunction="sum" dataDxfId="14" totalsRowDxfId="5">
      <calculatedColumnFormula>(Table6[[#This Row],[Emergency Service]]+Table6[[#This Row],[NCDC]])*Table6[[#This Row],[Unit Price (GEL)]]</calculatedColumnFormula>
    </tableColumn>
    <tableColumn id="11" name="Total Price USD" totalsRowFunction="sum" dataDxfId="13" totalsRowDxfId="4" dataCellStyle="Comma 2">
      <calculatedColumnFormula>(Table6[[#This Row],[Emergency Service]]+Table6[[#This Row],[NCDC]])*Table6[[#This Row],[Unit Price USD]]</calculatedColumnFormula>
    </tableColumn>
    <tableColumn id="9" name="Delivery" totalsRowDxfId="3"/>
    <tableColumn id="10" name="Country of manufacture" totalsRowDxfId="2"/>
    <tableColumn id="6" name="Unit Price (GEL)2" totalsRowDxfId="1" dataCellStyle="Normal 2"/>
    <tableColumn id="12" name="Unit Price USD2" totalsRowDxfId="0" dataCellStyle="Normal 2"/>
    <tableColumn id="13" name="Delivery2" dataCellStyle="Normal 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" dT="2020-05-28T17:46:09.67" personId="{8368DDE8-8A0A-47E0-A31F-3125996BA0A4}" id="{77527E0A-298F-4672-BF8E-5D834616389C}">
    <text>Fully PE laminated NW material - 56 gsm with cuffs. For high biomedical use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tabSelected="1" zoomScale="96" zoomScaleNormal="96" workbookViewId="0">
      <pane xSplit="1" topLeftCell="B1" activePane="topRight" state="frozen"/>
      <selection pane="topRight" activeCell="B33" sqref="B33"/>
    </sheetView>
  </sheetViews>
  <sheetFormatPr defaultColWidth="8.85546875" defaultRowHeight="15" x14ac:dyDescent="0.25"/>
  <cols>
    <col min="1" max="1" width="67.7109375" style="1" customWidth="1"/>
    <col min="2" max="2" width="14.42578125" style="1" customWidth="1"/>
    <col min="3" max="3" width="14.5703125" style="2" customWidth="1"/>
    <col min="4" max="4" width="11.85546875" style="2" bestFit="1" customWidth="1"/>
    <col min="5" max="5" width="16.42578125" style="2" customWidth="1"/>
    <col min="6" max="7" width="18.140625" style="1" customWidth="1"/>
    <col min="8" max="9" width="18.42578125" style="1" hidden="1" customWidth="1"/>
    <col min="10" max="10" width="27.140625" style="1" customWidth="1"/>
    <col min="11" max="11" width="43.28515625" style="1" hidden="1" customWidth="1"/>
    <col min="12" max="12" width="10.7109375" style="1" customWidth="1"/>
    <col min="13" max="13" width="12.85546875" style="1" customWidth="1"/>
    <col min="14" max="16384" width="8.85546875" style="1"/>
  </cols>
  <sheetData>
    <row r="1" spans="1:14" x14ac:dyDescent="0.25">
      <c r="B1" s="1" t="s">
        <v>60</v>
      </c>
      <c r="E1" s="1"/>
      <c r="F1" s="8" t="s">
        <v>47</v>
      </c>
      <c r="G1" s="1">
        <v>3.1760999999999999</v>
      </c>
      <c r="L1" s="19" t="s">
        <v>57</v>
      </c>
      <c r="M1" s="19"/>
      <c r="N1" s="19"/>
    </row>
    <row r="2" spans="1:14" ht="14.25" x14ac:dyDescent="0.2">
      <c r="A2" s="1" t="s">
        <v>45</v>
      </c>
      <c r="B2" s="1" t="s">
        <v>59</v>
      </c>
      <c r="C2" s="3" t="s">
        <v>44</v>
      </c>
      <c r="D2" s="3" t="s">
        <v>43</v>
      </c>
      <c r="E2" s="3" t="s">
        <v>42</v>
      </c>
      <c r="F2" s="7" t="s">
        <v>48</v>
      </c>
      <c r="G2" s="7" t="s">
        <v>49</v>
      </c>
      <c r="H2" s="1" t="s">
        <v>41</v>
      </c>
      <c r="I2" s="1" t="s">
        <v>50</v>
      </c>
      <c r="J2" s="1" t="s">
        <v>40</v>
      </c>
      <c r="K2" s="7" t="s">
        <v>39</v>
      </c>
      <c r="L2" s="12" t="s">
        <v>54</v>
      </c>
      <c r="M2" s="12" t="s">
        <v>55</v>
      </c>
      <c r="N2" s="12" t="s">
        <v>56</v>
      </c>
    </row>
    <row r="3" spans="1:14" x14ac:dyDescent="0.25">
      <c r="A3" s="5" t="s">
        <v>38</v>
      </c>
      <c r="B3" s="5"/>
      <c r="C3" s="4">
        <f>D4+E4</f>
        <v>54000</v>
      </c>
      <c r="D3" s="4"/>
      <c r="E3" s="4"/>
      <c r="F3" s="4"/>
      <c r="G3" s="4">
        <f>Table6[[#This Row],[Unit Price (GEL)]]/$G$1</f>
        <v>0</v>
      </c>
      <c r="H3" s="4"/>
      <c r="I3" s="4">
        <f>(Table6[[#This Row],[Emergency Service]]+Table6[[#This Row],[NCDC]])*Table6[[#This Row],[Unit Price USD]]</f>
        <v>0</v>
      </c>
      <c r="J3" s="4"/>
      <c r="K3" s="4"/>
    </row>
    <row r="4" spans="1:14" ht="21.75" customHeight="1" x14ac:dyDescent="0.25">
      <c r="A4" s="1" t="s">
        <v>37</v>
      </c>
      <c r="B4" s="1" t="s">
        <v>61</v>
      </c>
      <c r="D4" s="2">
        <v>4000</v>
      </c>
      <c r="E4" s="2">
        <v>50000</v>
      </c>
      <c r="F4" s="2">
        <f>19.4</f>
        <v>19.399999999999999</v>
      </c>
      <c r="G4" s="2">
        <f>Table6[[#This Row],[Unit Price (GEL)]]/$G$1</f>
        <v>6.1081200214099045</v>
      </c>
      <c r="H4" s="2">
        <f>(Table6[[#This Row],[Emergency Service]]+Table6[[#This Row],[NCDC]])*Table6[[#This Row],[Unit Price (GEL)]]</f>
        <v>1047599.9999999999</v>
      </c>
      <c r="I4" s="2">
        <f>(Table6[[#This Row],[Emergency Service]]+Table6[[#This Row],[NCDC]])*Table6[[#This Row],[Unit Price USD]]</f>
        <v>329838.48115613486</v>
      </c>
      <c r="J4" s="3" t="s">
        <v>51</v>
      </c>
      <c r="K4" s="3" t="s">
        <v>5</v>
      </c>
      <c r="L4" s="14">
        <f>Table6[[#This Row],[Unit Price USD2]]*$G$1</f>
        <v>7.8449670000000005</v>
      </c>
      <c r="M4" s="1">
        <v>2.4700000000000002</v>
      </c>
      <c r="N4" s="15" t="s">
        <v>58</v>
      </c>
    </row>
    <row r="5" spans="1:14" x14ac:dyDescent="0.25">
      <c r="A5" s="5" t="s">
        <v>36</v>
      </c>
      <c r="B5" s="5"/>
      <c r="C5" s="4">
        <f>SUM(D6:D9,E6:E9)</f>
        <v>2040000</v>
      </c>
      <c r="D5" s="4"/>
      <c r="E5" s="4"/>
      <c r="F5" s="4"/>
      <c r="G5" s="4">
        <f>Table6[[#This Row],[Unit Price (GEL)]]/$G$1</f>
        <v>0</v>
      </c>
      <c r="H5" s="4"/>
      <c r="I5" s="4">
        <f>(Table6[[#This Row],[Emergency Service]]+Table6[[#This Row],[NCDC]])*Table6[[#This Row],[Unit Price USD]]</f>
        <v>0</v>
      </c>
      <c r="J5" s="4"/>
      <c r="K5" s="4"/>
    </row>
    <row r="6" spans="1:14" x14ac:dyDescent="0.25">
      <c r="A6" s="1" t="s">
        <v>35</v>
      </c>
      <c r="B6" s="1" t="s">
        <v>62</v>
      </c>
      <c r="D6" s="2">
        <v>16000</v>
      </c>
      <c r="E6" s="2">
        <v>2000000</v>
      </c>
      <c r="F6" s="2">
        <f>7.007</f>
        <v>7.0069999999999997</v>
      </c>
      <c r="G6" s="2">
        <f>Table6[[#This Row],[Unit Price (GEL)]]/$G$1</f>
        <v>2.2061647932999588</v>
      </c>
      <c r="H6" s="2">
        <f>(Table6[[#This Row],[Emergency Service]]+Table6[[#This Row],[NCDC]])*Table6[[#This Row],[Unit Price (GEL)]]</f>
        <v>14126112</v>
      </c>
      <c r="I6" s="2">
        <f>(Table6[[#This Row],[Emergency Service]]+Table6[[#This Row],[NCDC]])*Table6[[#This Row],[Unit Price USD]]</f>
        <v>4447628.2232927168</v>
      </c>
      <c r="J6" s="3" t="s">
        <v>52</v>
      </c>
      <c r="K6" s="3" t="s">
        <v>3</v>
      </c>
      <c r="L6" s="14">
        <f>Table6[[#This Row],[Unit Price USD2]]*$G$1</f>
        <v>13.117293</v>
      </c>
      <c r="M6" s="1">
        <v>4.13</v>
      </c>
      <c r="N6" s="15" t="s">
        <v>58</v>
      </c>
    </row>
    <row r="7" spans="1:14" x14ac:dyDescent="0.25">
      <c r="A7" s="7" t="s">
        <v>34</v>
      </c>
      <c r="B7" s="7"/>
      <c r="D7" s="2">
        <v>16000</v>
      </c>
      <c r="E7" s="2">
        <v>0</v>
      </c>
      <c r="F7" s="2">
        <v>7.0069999999999997</v>
      </c>
      <c r="G7" s="2">
        <f>Table6[[#This Row],[Unit Price (GEL)]]/$G$1</f>
        <v>2.2061647932999588</v>
      </c>
      <c r="H7" s="2">
        <f>(Table6[[#This Row],[Emergency Service]]+Table6[[#This Row],[NCDC]])*Table6[[#This Row],[Unit Price (GEL)]]</f>
        <v>112112</v>
      </c>
      <c r="I7" s="2">
        <f>(Table6[[#This Row],[Emergency Service]]+Table6[[#This Row],[NCDC]])*Table6[[#This Row],[Unit Price USD]]</f>
        <v>35298.636692799344</v>
      </c>
      <c r="J7" s="3" t="s">
        <v>52</v>
      </c>
      <c r="K7" s="3" t="s">
        <v>3</v>
      </c>
      <c r="L7" s="14">
        <f>Table6[[#This Row],[Unit Price USD2]]*$G$1</f>
        <v>13.117293</v>
      </c>
      <c r="M7" s="1">
        <v>4.13</v>
      </c>
      <c r="N7" s="15" t="s">
        <v>58</v>
      </c>
    </row>
    <row r="8" spans="1:14" x14ac:dyDescent="0.25">
      <c r="A8" s="1" t="s">
        <v>33</v>
      </c>
      <c r="D8" s="2">
        <v>7000</v>
      </c>
      <c r="E8" s="2">
        <v>0</v>
      </c>
      <c r="F8" s="2">
        <v>7.0069999999999997</v>
      </c>
      <c r="G8" s="2">
        <f>Table6[[#This Row],[Unit Price (GEL)]]/$G$1</f>
        <v>2.2061647932999588</v>
      </c>
      <c r="H8" s="2">
        <f>(Table6[[#This Row],[Emergency Service]]+Table6[[#This Row],[NCDC]])*Table6[[#This Row],[Unit Price (GEL)]]</f>
        <v>49049</v>
      </c>
      <c r="I8" s="2">
        <f>(Table6[[#This Row],[Emergency Service]]+Table6[[#This Row],[NCDC]])*Table6[[#This Row],[Unit Price USD]]</f>
        <v>15443.153553099712</v>
      </c>
      <c r="J8" s="3" t="s">
        <v>52</v>
      </c>
      <c r="K8" s="3" t="s">
        <v>3</v>
      </c>
      <c r="L8" s="14">
        <f>Table6[[#This Row],[Unit Price USD2]]*$G$1</f>
        <v>13.117293</v>
      </c>
      <c r="M8" s="1">
        <v>4.13</v>
      </c>
      <c r="N8" s="15" t="s">
        <v>58</v>
      </c>
    </row>
    <row r="9" spans="1:14" x14ac:dyDescent="0.25">
      <c r="A9" s="1" t="s">
        <v>32</v>
      </c>
      <c r="D9" s="2">
        <v>1000</v>
      </c>
      <c r="E9" s="2">
        <v>0</v>
      </c>
      <c r="F9" s="2">
        <v>7.0069999999999997</v>
      </c>
      <c r="G9" s="2">
        <f>Table6[[#This Row],[Unit Price (GEL)]]/$G$1</f>
        <v>2.2061647932999588</v>
      </c>
      <c r="H9" s="2">
        <f>(Table6[[#This Row],[Emergency Service]]+Table6[[#This Row],[NCDC]])*Table6[[#This Row],[Unit Price (GEL)]]</f>
        <v>7007</v>
      </c>
      <c r="I9" s="2">
        <f>(Table6[[#This Row],[Emergency Service]]+Table6[[#This Row],[NCDC]])*Table6[[#This Row],[Unit Price USD]]</f>
        <v>2206.164793299959</v>
      </c>
      <c r="J9" s="3" t="s">
        <v>52</v>
      </c>
      <c r="K9" s="3" t="s">
        <v>3</v>
      </c>
      <c r="L9" s="14">
        <f>Table6[[#This Row],[Unit Price USD2]]*$G$1</f>
        <v>13.117293</v>
      </c>
      <c r="M9" s="1">
        <v>4.13</v>
      </c>
      <c r="N9" s="15" t="s">
        <v>58</v>
      </c>
    </row>
    <row r="10" spans="1:14" x14ac:dyDescent="0.25">
      <c r="A10" s="5" t="s">
        <v>31</v>
      </c>
      <c r="B10" s="5"/>
      <c r="C10" s="4">
        <f>SUM(D11:D14,E11:E14)</f>
        <v>1200000</v>
      </c>
      <c r="D10" s="4"/>
      <c r="E10" s="4"/>
      <c r="F10" s="4"/>
      <c r="G10" s="4">
        <f>Table6[[#This Row],[Unit Price (GEL)]]/$G$1</f>
        <v>0</v>
      </c>
      <c r="H10" s="4">
        <f>(Table6[[#This Row],[Emergency Service]]+Table6[[#This Row],[NCDC]])*Table6[[#This Row],[Unit Price (GEL)]]</f>
        <v>0</v>
      </c>
      <c r="I10" s="4">
        <f>(Table6[[#This Row],[Emergency Service]]+Table6[[#This Row],[NCDC]])*Table6[[#This Row],[Unit Price USD]]</f>
        <v>0</v>
      </c>
      <c r="J10" s="4"/>
      <c r="K10" s="4"/>
      <c r="L10" s="14"/>
    </row>
    <row r="11" spans="1:14" x14ac:dyDescent="0.25">
      <c r="A11" s="1" t="s">
        <v>30</v>
      </c>
      <c r="B11" s="1" t="s">
        <v>63</v>
      </c>
      <c r="D11" s="2">
        <v>39000</v>
      </c>
      <c r="E11" s="2">
        <v>1000000</v>
      </c>
      <c r="F11" s="2">
        <v>0.3</v>
      </c>
      <c r="G11" s="2">
        <f>Table6[[#This Row],[Unit Price (GEL)]]/$G$1</f>
        <v>9.4455464248606777E-2</v>
      </c>
      <c r="H11" s="2">
        <f>(Table6[[#This Row],[Emergency Service]]+Table6[[#This Row],[NCDC]])*Table6[[#This Row],[Unit Price (GEL)]]</f>
        <v>311700</v>
      </c>
      <c r="I11" s="2">
        <f>(Table6[[#This Row],[Emergency Service]]+Table6[[#This Row],[NCDC]])*Table6[[#This Row],[Unit Price USD]]</f>
        <v>98139.227354302435</v>
      </c>
      <c r="J11" s="2" t="s">
        <v>26</v>
      </c>
      <c r="K11" s="3" t="s">
        <v>46</v>
      </c>
      <c r="L11" s="14">
        <f>Table6[[#This Row],[Unit Price USD2]]*$G$1</f>
        <v>0.44465400000000005</v>
      </c>
      <c r="M11" s="1">
        <v>0.14000000000000001</v>
      </c>
      <c r="N11" s="15" t="s">
        <v>58</v>
      </c>
    </row>
    <row r="12" spans="1:14" x14ac:dyDescent="0.25">
      <c r="A12" s="1" t="s">
        <v>29</v>
      </c>
      <c r="D12" s="2">
        <v>80000</v>
      </c>
      <c r="E12" s="2">
        <v>0</v>
      </c>
      <c r="F12" s="2">
        <v>0.3</v>
      </c>
      <c r="G12" s="2">
        <f>Table6[[#This Row],[Unit Price (GEL)]]/$G$1</f>
        <v>9.4455464248606777E-2</v>
      </c>
      <c r="H12" s="2">
        <f>(Table6[[#This Row],[Emergency Service]]+Table6[[#This Row],[NCDC]])*Table6[[#This Row],[Unit Price (GEL)]]</f>
        <v>24000</v>
      </c>
      <c r="I12" s="2">
        <f>(Table6[[#This Row],[Emergency Service]]+Table6[[#This Row],[NCDC]])*Table6[[#This Row],[Unit Price USD]]</f>
        <v>7556.4371398885423</v>
      </c>
      <c r="J12" s="2" t="s">
        <v>26</v>
      </c>
      <c r="K12" s="3" t="s">
        <v>46</v>
      </c>
      <c r="L12" s="14">
        <f>Table6[[#This Row],[Unit Price USD2]]*$G$1</f>
        <v>0.44465400000000005</v>
      </c>
      <c r="M12" s="1">
        <v>0.14000000000000001</v>
      </c>
      <c r="N12" s="15" t="s">
        <v>58</v>
      </c>
    </row>
    <row r="13" spans="1:14" x14ac:dyDescent="0.25">
      <c r="A13" s="1" t="s">
        <v>28</v>
      </c>
      <c r="D13" s="2">
        <v>80000</v>
      </c>
      <c r="E13" s="2">
        <v>0</v>
      </c>
      <c r="F13" s="2">
        <v>0.3</v>
      </c>
      <c r="G13" s="2">
        <f>Table6[[#This Row],[Unit Price (GEL)]]/$G$1</f>
        <v>9.4455464248606777E-2</v>
      </c>
      <c r="H13" s="2">
        <f>(Table6[[#This Row],[Emergency Service]]+Table6[[#This Row],[NCDC]])*Table6[[#This Row],[Unit Price (GEL)]]</f>
        <v>24000</v>
      </c>
      <c r="I13" s="2">
        <f>(Table6[[#This Row],[Emergency Service]]+Table6[[#This Row],[NCDC]])*Table6[[#This Row],[Unit Price USD]]</f>
        <v>7556.4371398885423</v>
      </c>
      <c r="J13" s="2" t="s">
        <v>26</v>
      </c>
      <c r="K13" s="3" t="s">
        <v>46</v>
      </c>
      <c r="L13" s="14">
        <f>Table6[[#This Row],[Unit Price USD2]]*$G$1</f>
        <v>0.44465400000000005</v>
      </c>
      <c r="M13" s="1">
        <v>0.14000000000000001</v>
      </c>
      <c r="N13" s="15" t="s">
        <v>58</v>
      </c>
    </row>
    <row r="14" spans="1:14" x14ac:dyDescent="0.25">
      <c r="A14" s="1" t="s">
        <v>27</v>
      </c>
      <c r="D14" s="2">
        <v>1000</v>
      </c>
      <c r="E14" s="2">
        <v>0</v>
      </c>
      <c r="F14" s="2">
        <v>0.3</v>
      </c>
      <c r="G14" s="2">
        <f>Table6[[#This Row],[Unit Price (GEL)]]/$G$1</f>
        <v>9.4455464248606777E-2</v>
      </c>
      <c r="H14" s="2">
        <f>(Table6[[#This Row],[Emergency Service]]+Table6[[#This Row],[NCDC]])*Table6[[#This Row],[Unit Price (GEL)]]</f>
        <v>300</v>
      </c>
      <c r="I14" s="2">
        <f>(Table6[[#This Row],[Emergency Service]]+Table6[[#This Row],[NCDC]])*Table6[[#This Row],[Unit Price USD]]</f>
        <v>94.455464248606773</v>
      </c>
      <c r="J14" s="2" t="s">
        <v>26</v>
      </c>
      <c r="K14" s="3" t="s">
        <v>46</v>
      </c>
      <c r="L14" s="14">
        <f>Table6[[#This Row],[Unit Price USD2]]*$G$1</f>
        <v>0.44465400000000005</v>
      </c>
      <c r="M14" s="1">
        <v>0.14000000000000001</v>
      </c>
      <c r="N14" s="15" t="s">
        <v>58</v>
      </c>
    </row>
    <row r="15" spans="1:14" x14ac:dyDescent="0.25">
      <c r="A15" s="5" t="s">
        <v>25</v>
      </c>
      <c r="B15" s="5"/>
      <c r="C15" s="4">
        <f>SUM(D16:D20,E16:E20)</f>
        <v>3390300</v>
      </c>
      <c r="D15" s="4"/>
      <c r="E15" s="4"/>
      <c r="F15" s="4"/>
      <c r="G15" s="4">
        <f>Table6[[#This Row],[Unit Price (GEL)]]/$G$1</f>
        <v>0</v>
      </c>
      <c r="H15" s="4">
        <f>(Table6[[#This Row],[Emergency Service]]+Table6[[#This Row],[NCDC]])*Table6[[#This Row],[Unit Price (GEL)]]</f>
        <v>0</v>
      </c>
      <c r="I15" s="4">
        <f>(Table6[[#This Row],[Emergency Service]]+Table6[[#This Row],[NCDC]])*Table6[[#This Row],[Unit Price USD]]</f>
        <v>0</v>
      </c>
      <c r="J15" s="4"/>
      <c r="K15" s="4"/>
      <c r="L15" s="14"/>
    </row>
    <row r="16" spans="1:14" x14ac:dyDescent="0.25">
      <c r="A16" s="1" t="s">
        <v>24</v>
      </c>
      <c r="B16" s="1" t="s">
        <v>64</v>
      </c>
      <c r="D16" s="2">
        <v>15000</v>
      </c>
      <c r="E16" s="2">
        <v>3000000</v>
      </c>
      <c r="F16" s="2">
        <v>2.5</v>
      </c>
      <c r="G16" s="2">
        <f>Table6[[#This Row],[Unit Price (GEL)]]/$G$1</f>
        <v>0.78712886873838983</v>
      </c>
      <c r="H16" s="2">
        <f>(Table6[[#This Row],[Emergency Service]]+Table6[[#This Row],[NCDC]])*Table6[[#This Row],[Unit Price (GEL)]]</f>
        <v>7537500</v>
      </c>
      <c r="I16" s="2">
        <f>(Table6[[#This Row],[Emergency Service]]+Table6[[#This Row],[NCDC]])*Table6[[#This Row],[Unit Price USD]]</f>
        <v>2373193.5392462453</v>
      </c>
      <c r="J16" s="3" t="s">
        <v>53</v>
      </c>
      <c r="K16" s="3" t="s">
        <v>20</v>
      </c>
      <c r="L16" s="14">
        <f>Table6[[#This Row],[Unit Price USD2]]*$G$1</f>
        <v>1.4292450000000001</v>
      </c>
      <c r="M16" s="1">
        <v>0.45</v>
      </c>
      <c r="N16" s="15" t="s">
        <v>58</v>
      </c>
    </row>
    <row r="17" spans="1:14" x14ac:dyDescent="0.25">
      <c r="A17" s="1" t="s">
        <v>23</v>
      </c>
      <c r="D17" s="2">
        <v>15000</v>
      </c>
      <c r="E17" s="2">
        <v>0</v>
      </c>
      <c r="F17" s="2">
        <v>1.5</v>
      </c>
      <c r="G17" s="2">
        <f>Table6[[#This Row],[Unit Price (GEL)]]/$G$1</f>
        <v>0.4722773212430339</v>
      </c>
      <c r="H17" s="2">
        <f>(Table6[[#This Row],[Emergency Service]]+Table6[[#This Row],[NCDC]])*Table6[[#This Row],[Unit Price (GEL)]]</f>
        <v>22500</v>
      </c>
      <c r="I17" s="2">
        <f>(Table6[[#This Row],[Emergency Service]]+Table6[[#This Row],[NCDC]])*Table6[[#This Row],[Unit Price USD]]</f>
        <v>7084.1598186455085</v>
      </c>
      <c r="J17" s="2" t="s">
        <v>18</v>
      </c>
      <c r="K17" s="3" t="s">
        <v>5</v>
      </c>
      <c r="L17" s="14">
        <f>Table6[[#This Row],[Unit Price USD2]]*$G$1</f>
        <v>1.4292450000000001</v>
      </c>
      <c r="M17" s="1">
        <v>0.45</v>
      </c>
      <c r="N17" s="15" t="s">
        <v>58</v>
      </c>
    </row>
    <row r="18" spans="1:14" x14ac:dyDescent="0.25">
      <c r="A18" s="1" t="s">
        <v>22</v>
      </c>
      <c r="D18" s="2">
        <v>10000</v>
      </c>
      <c r="E18" s="2">
        <v>0</v>
      </c>
      <c r="F18" s="2">
        <v>1.5</v>
      </c>
      <c r="G18" s="2">
        <f>Table6[[#This Row],[Unit Price (GEL)]]/$G$1</f>
        <v>0.4722773212430339</v>
      </c>
      <c r="H18" s="2">
        <f>(Table6[[#This Row],[Emergency Service]]+Table6[[#This Row],[NCDC]])*Table6[[#This Row],[Unit Price (GEL)]]</f>
        <v>15000</v>
      </c>
      <c r="I18" s="2">
        <f>(Table6[[#This Row],[Emergency Service]]+Table6[[#This Row],[NCDC]])*Table6[[#This Row],[Unit Price USD]]</f>
        <v>4722.7732124303393</v>
      </c>
      <c r="J18" s="2" t="s">
        <v>18</v>
      </c>
      <c r="K18" s="3" t="s">
        <v>5</v>
      </c>
      <c r="L18" s="14">
        <f>Table6[[#This Row],[Unit Price USD2]]*$G$1</f>
        <v>1.4292450000000001</v>
      </c>
      <c r="M18" s="1">
        <v>0.45</v>
      </c>
      <c r="N18" s="15" t="s">
        <v>58</v>
      </c>
    </row>
    <row r="19" spans="1:14" x14ac:dyDescent="0.25">
      <c r="A19" s="10" t="s">
        <v>21</v>
      </c>
      <c r="B19" s="10" t="s">
        <v>65</v>
      </c>
      <c r="C19" s="6"/>
      <c r="D19" s="6">
        <v>50000</v>
      </c>
      <c r="E19" s="2">
        <v>300000</v>
      </c>
      <c r="F19" s="11">
        <v>7.94</v>
      </c>
      <c r="G19" s="11">
        <v>2.5</v>
      </c>
      <c r="H19" s="11">
        <f>(Table6[[#This Row],[Emergency Service]]+Table6[[#This Row],[NCDC]])*Table6[[#This Row],[Unit Price (GEL)]]</f>
        <v>2779000</v>
      </c>
      <c r="I19" s="11">
        <f>(Table6[[#This Row],[Emergency Service]]+Table6[[#This Row],[NCDC]])*Table6[[#This Row],[Unit Price USD]]</f>
        <v>875000</v>
      </c>
      <c r="J19" s="3" t="s">
        <v>53</v>
      </c>
      <c r="K19" s="3" t="s">
        <v>20</v>
      </c>
      <c r="L19" s="14">
        <f>Table6[[#This Row],[Unit Price USD2]]*$G$1</f>
        <v>13.879557</v>
      </c>
      <c r="M19" s="13">
        <v>4.37</v>
      </c>
      <c r="N19" s="15" t="s">
        <v>58</v>
      </c>
    </row>
    <row r="20" spans="1:14" x14ac:dyDescent="0.25">
      <c r="A20" s="1" t="s">
        <v>19</v>
      </c>
      <c r="B20" s="1" t="s">
        <v>66</v>
      </c>
      <c r="D20" s="2">
        <v>300</v>
      </c>
      <c r="F20" s="3">
        <v>2.9</v>
      </c>
      <c r="G20" s="3">
        <f>Table6[[#This Row],[Unit Price (GEL)]]/$G$1</f>
        <v>0.91306948773653218</v>
      </c>
      <c r="H20" s="2">
        <f>(Table6[[#This Row],[Emergency Service]]+Table6[[#This Row],[NCDC]])*Table6[[#This Row],[Unit Price (GEL)]]</f>
        <v>870</v>
      </c>
      <c r="I20" s="2">
        <f>(Table6[[#This Row],[Emergency Service]]+Table6[[#This Row],[NCDC]])*Table6[[#This Row],[Unit Price USD]]</f>
        <v>273.92084632095964</v>
      </c>
      <c r="J20" s="2" t="s">
        <v>18</v>
      </c>
      <c r="K20" s="3" t="s">
        <v>5</v>
      </c>
    </row>
    <row r="21" spans="1:14" x14ac:dyDescent="0.25">
      <c r="A21" s="5" t="s">
        <v>17</v>
      </c>
      <c r="B21" s="5"/>
      <c r="C21" s="4">
        <f>SUM(D22:D25,E22:E25)</f>
        <v>126000</v>
      </c>
      <c r="D21" s="4"/>
      <c r="E21" s="4"/>
      <c r="F21" s="4"/>
      <c r="G21" s="4">
        <f>Table6[[#This Row],[Unit Price (GEL)]]/$G$1</f>
        <v>0</v>
      </c>
      <c r="H21" s="4">
        <f>(Table6[[#This Row],[Emergency Service]]+Table6[[#This Row],[NCDC]])*Table6[[#This Row],[Unit Price (GEL)]]</f>
        <v>0</v>
      </c>
      <c r="I21" s="4">
        <f>(Table6[[#This Row],[Emergency Service]]+Table6[[#This Row],[NCDC]])*Table6[[#This Row],[Unit Price USD]]</f>
        <v>0</v>
      </c>
      <c r="J21" s="4"/>
      <c r="K21" s="4"/>
    </row>
    <row r="22" spans="1:14" x14ac:dyDescent="0.25">
      <c r="A22" s="1" t="s">
        <v>16</v>
      </c>
      <c r="D22" s="2">
        <v>1000</v>
      </c>
      <c r="E22" s="2">
        <v>100000</v>
      </c>
      <c r="F22" s="2">
        <v>3.47</v>
      </c>
      <c r="G22" s="2">
        <f>Table6[[#This Row],[Unit Price (GEL)]]/$G$1</f>
        <v>1.0925348698088853</v>
      </c>
      <c r="H22" s="2">
        <f>(Table6[[#This Row],[Emergency Service]]+Table6[[#This Row],[NCDC]])*Table6[[#This Row],[Unit Price (GEL)]]</f>
        <v>350470</v>
      </c>
      <c r="I22" s="2">
        <f>(Table6[[#This Row],[Emergency Service]]+Table6[[#This Row],[NCDC]])*Table6[[#This Row],[Unit Price USD]]</f>
        <v>110346.02185069741</v>
      </c>
      <c r="J22" s="2" t="s">
        <v>1</v>
      </c>
      <c r="K22" s="3" t="s">
        <v>3</v>
      </c>
    </row>
    <row r="23" spans="1:14" x14ac:dyDescent="0.25">
      <c r="A23" s="1" t="s">
        <v>15</v>
      </c>
      <c r="B23" s="1" t="s">
        <v>69</v>
      </c>
      <c r="D23" s="2">
        <v>5000</v>
      </c>
      <c r="F23" s="2">
        <v>12.5</v>
      </c>
      <c r="G23" s="2">
        <f>Table6[[#This Row],[Unit Price (GEL)]]/$G$1</f>
        <v>3.9356443436919495</v>
      </c>
      <c r="H23" s="2">
        <f>(Table6[[#This Row],[Emergency Service]]+Table6[[#This Row],[NCDC]])*Table6[[#This Row],[Unit Price (GEL)]]</f>
        <v>62500</v>
      </c>
      <c r="I23" s="2">
        <f>(Table6[[#This Row],[Emergency Service]]+Table6[[#This Row],[NCDC]])*Table6[[#This Row],[Unit Price USD]]</f>
        <v>19678.221718459747</v>
      </c>
      <c r="J23" s="2" t="s">
        <v>1</v>
      </c>
      <c r="K23" s="3" t="s">
        <v>3</v>
      </c>
    </row>
    <row r="24" spans="1:14" x14ac:dyDescent="0.25">
      <c r="A24" s="1" t="s">
        <v>14</v>
      </c>
      <c r="D24" s="2">
        <v>5000</v>
      </c>
      <c r="E24" s="2">
        <v>10000</v>
      </c>
      <c r="F24" s="2">
        <v>4.2</v>
      </c>
      <c r="G24" s="2">
        <f>Table6[[#This Row],[Unit Price (GEL)]]/$G$1</f>
        <v>1.322376499480495</v>
      </c>
      <c r="H24" s="2">
        <f>(Table6[[#This Row],[Emergency Service]]+Table6[[#This Row],[NCDC]])*Table6[[#This Row],[Unit Price (GEL)]]</f>
        <v>63000</v>
      </c>
      <c r="I24" s="2">
        <f>(Table6[[#This Row],[Emergency Service]]+Table6[[#This Row],[NCDC]])*Table6[[#This Row],[Unit Price USD]]</f>
        <v>19835.647492207423</v>
      </c>
      <c r="J24" s="2" t="s">
        <v>1</v>
      </c>
      <c r="K24" s="3" t="s">
        <v>3</v>
      </c>
    </row>
    <row r="25" spans="1:14" x14ac:dyDescent="0.25">
      <c r="A25" s="1" t="s">
        <v>13</v>
      </c>
      <c r="D25" s="2">
        <v>5000</v>
      </c>
      <c r="F25" s="2">
        <v>12.7</v>
      </c>
      <c r="G25" s="2">
        <f>Table6[[#This Row],[Unit Price (GEL)]]/$G$1</f>
        <v>3.9986146531910203</v>
      </c>
      <c r="H25" s="2">
        <f>(Table6[[#This Row],[Emergency Service]]+Table6[[#This Row],[NCDC]])*Table6[[#This Row],[Unit Price (GEL)]]</f>
        <v>63500</v>
      </c>
      <c r="I25" s="2">
        <f>(Table6[[#This Row],[Emergency Service]]+Table6[[#This Row],[NCDC]])*Table6[[#This Row],[Unit Price USD]]</f>
        <v>19993.073265955103</v>
      </c>
      <c r="J25" s="2" t="s">
        <v>1</v>
      </c>
      <c r="K25" s="3" t="s">
        <v>3</v>
      </c>
    </row>
    <row r="26" spans="1:14" x14ac:dyDescent="0.25">
      <c r="A26" s="5" t="s">
        <v>12</v>
      </c>
      <c r="B26" s="5"/>
      <c r="C26" s="4">
        <f>SUM(D27:D32,E27:E32)</f>
        <v>160820</v>
      </c>
      <c r="D26" s="4"/>
      <c r="E26" s="4"/>
      <c r="F26" s="4"/>
      <c r="G26" s="4">
        <f>Table6[[#This Row],[Unit Price (GEL)]]/$G$1</f>
        <v>0</v>
      </c>
      <c r="H26" s="4">
        <f>(Table6[[#This Row],[Emergency Service]]+Table6[[#This Row],[NCDC]])*Table6[[#This Row],[Unit Price (GEL)]]</f>
        <v>0</v>
      </c>
      <c r="I26" s="4">
        <f>(Table6[[#This Row],[Emergency Service]]+Table6[[#This Row],[NCDC]])*Table6[[#This Row],[Unit Price USD]]</f>
        <v>0</v>
      </c>
      <c r="J26" s="4"/>
      <c r="K26" s="4"/>
    </row>
    <row r="27" spans="1:14" x14ac:dyDescent="0.25">
      <c r="A27" s="1" t="s">
        <v>11</v>
      </c>
      <c r="B27" s="1" t="s">
        <v>67</v>
      </c>
      <c r="C27" s="1"/>
      <c r="D27" s="1">
        <v>200</v>
      </c>
      <c r="E27" s="1"/>
      <c r="F27" s="2">
        <v>35</v>
      </c>
      <c r="G27" s="2">
        <f>Table6[[#This Row],[Unit Price (GEL)]]/$G$1</f>
        <v>11.019804162337458</v>
      </c>
      <c r="H27" s="2">
        <f>(Table6[[#This Row],[Emergency Service]]+Table6[[#This Row],[NCDC]])*Table6[[#This Row],[Unit Price (GEL)]]</f>
        <v>7000</v>
      </c>
      <c r="I27" s="2">
        <f>(Table6[[#This Row],[Emergency Service]]+Table6[[#This Row],[NCDC]])*Table6[[#This Row],[Unit Price USD]]</f>
        <v>2203.9608324674914</v>
      </c>
      <c r="J27" s="3" t="s">
        <v>10</v>
      </c>
      <c r="K27" s="3"/>
    </row>
    <row r="28" spans="1:14" ht="22.35" customHeight="1" x14ac:dyDescent="0.25">
      <c r="A28" s="1" t="s">
        <v>9</v>
      </c>
      <c r="C28" s="1"/>
      <c r="D28" s="1">
        <v>20</v>
      </c>
      <c r="E28" s="1">
        <v>500</v>
      </c>
      <c r="F28" s="2">
        <v>152</v>
      </c>
      <c r="G28" s="2">
        <f>Table6[[#This Row],[Unit Price (GEL)]]/$G$1</f>
        <v>47.857435219294103</v>
      </c>
      <c r="H28" s="2">
        <f>(Table6[[#This Row],[Emergency Service]]+Table6[[#This Row],[NCDC]])*Table6[[#This Row],[Unit Price (GEL)]]</f>
        <v>79040</v>
      </c>
      <c r="I28" s="2">
        <f>(Table6[[#This Row],[Emergency Service]]+Table6[[#This Row],[NCDC]])*Table6[[#This Row],[Unit Price USD]]</f>
        <v>24885.866314032934</v>
      </c>
      <c r="J28" s="3" t="s">
        <v>8</v>
      </c>
      <c r="K28" s="3" t="s">
        <v>20</v>
      </c>
    </row>
    <row r="29" spans="1:14" x14ac:dyDescent="0.25">
      <c r="A29" s="1" t="s">
        <v>7</v>
      </c>
      <c r="B29" s="1" t="s">
        <v>68</v>
      </c>
      <c r="D29" s="2">
        <v>40000</v>
      </c>
      <c r="F29" s="2">
        <v>0.06</v>
      </c>
      <c r="G29" s="2">
        <f>Table6[[#This Row],[Unit Price (GEL)]]/$G$1</f>
        <v>1.8891092849721357E-2</v>
      </c>
      <c r="H29" s="2">
        <f>(Table6[[#This Row],[Emergency Service]]+Table6[[#This Row],[NCDC]])*Table6[[#This Row],[Unit Price (GEL)]]</f>
        <v>2400</v>
      </c>
      <c r="I29" s="2">
        <f>(Table6[[#This Row],[Emergency Service]]+Table6[[#This Row],[NCDC]])*Table6[[#This Row],[Unit Price USD]]</f>
        <v>755.6437139888543</v>
      </c>
      <c r="J29" s="2" t="s">
        <v>1</v>
      </c>
      <c r="K29" s="3" t="s">
        <v>5</v>
      </c>
    </row>
    <row r="30" spans="1:14" x14ac:dyDescent="0.25">
      <c r="A30" s="1" t="s">
        <v>6</v>
      </c>
      <c r="B30" s="1" t="s">
        <v>70</v>
      </c>
      <c r="D30" s="2">
        <v>80000</v>
      </c>
      <c r="F30" s="2">
        <v>2.8500000000000001E-2</v>
      </c>
      <c r="G30" s="2">
        <f>Table6[[#This Row],[Unit Price (GEL)]]/$G$1</f>
        <v>8.9732691036176447E-3</v>
      </c>
      <c r="H30" s="2">
        <f>(Table6[[#This Row],[Emergency Service]]+Table6[[#This Row],[NCDC]])*Table6[[#This Row],[Unit Price (GEL)]]</f>
        <v>2280</v>
      </c>
      <c r="I30" s="2">
        <f>(Table6[[#This Row],[Emergency Service]]+Table6[[#This Row],[NCDC]])*Table6[[#This Row],[Unit Price USD]]</f>
        <v>717.86152828941158</v>
      </c>
      <c r="J30" s="2" t="s">
        <v>1</v>
      </c>
      <c r="K30" s="3" t="s">
        <v>5</v>
      </c>
    </row>
    <row r="31" spans="1:14" x14ac:dyDescent="0.25">
      <c r="A31" s="1" t="s">
        <v>4</v>
      </c>
      <c r="D31" s="2">
        <v>40000</v>
      </c>
      <c r="F31" s="2">
        <v>0.09</v>
      </c>
      <c r="G31" s="2">
        <f>Table6[[#This Row],[Unit Price (GEL)]]/$G$1</f>
        <v>2.8336639274582034E-2</v>
      </c>
      <c r="H31" s="2">
        <f>(Table6[[#This Row],[Emergency Service]]+Table6[[#This Row],[NCDC]])*Table6[[#This Row],[Unit Price (GEL)]]</f>
        <v>3600</v>
      </c>
      <c r="I31" s="2">
        <f>(Table6[[#This Row],[Emergency Service]]+Table6[[#This Row],[NCDC]])*Table6[[#This Row],[Unit Price USD]]</f>
        <v>1133.4655709832814</v>
      </c>
      <c r="J31" s="2" t="s">
        <v>1</v>
      </c>
      <c r="K31" s="3" t="s">
        <v>3</v>
      </c>
    </row>
    <row r="32" spans="1:14" ht="17.25" customHeight="1" x14ac:dyDescent="0.25">
      <c r="A32" s="1" t="s">
        <v>2</v>
      </c>
      <c r="D32" s="2">
        <v>100</v>
      </c>
      <c r="F32" s="2">
        <v>35</v>
      </c>
      <c r="G32" s="2">
        <f>Table6[[#This Row],[Unit Price (GEL)]]/$G$1</f>
        <v>11.019804162337458</v>
      </c>
      <c r="H32" s="2">
        <f>(Table6[[#This Row],[Emergency Service]]+Table6[[#This Row],[NCDC]])*Table6[[#This Row],[Unit Price (GEL)]]</f>
        <v>3500</v>
      </c>
      <c r="I32" s="2">
        <f>(Table6[[#This Row],[Emergency Service]]+Table6[[#This Row],[NCDC]])*Table6[[#This Row],[Unit Price USD]]</f>
        <v>1101.9804162337457</v>
      </c>
      <c r="J32" s="2" t="s">
        <v>1</v>
      </c>
      <c r="K32" s="3" t="s">
        <v>0</v>
      </c>
    </row>
    <row r="33" spans="1:14" x14ac:dyDescent="0.25">
      <c r="A33" s="16"/>
      <c r="B33" s="20"/>
      <c r="C33" s="9"/>
      <c r="D33" s="9"/>
      <c r="E33" s="9"/>
      <c r="F33" s="17"/>
      <c r="G33" s="9"/>
      <c r="H33" s="17">
        <f>SUBTOTAL(109,Table6[Total Price GEL])</f>
        <v>26694040</v>
      </c>
      <c r="I33" s="9">
        <f>SUBTOTAL(109,Table6[Total Price USD])</f>
        <v>8404687.3524133321</v>
      </c>
      <c r="J33" s="17"/>
      <c r="K33" s="17"/>
      <c r="L33" s="18"/>
      <c r="M33" s="18"/>
      <c r="N33"/>
    </row>
  </sheetData>
  <mergeCells count="1">
    <mergeCell ref="L1:N1"/>
  </mergeCell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Chernyshova</dc:creator>
  <cp:lastModifiedBy>Tamar Shalamberidze</cp:lastModifiedBy>
  <dcterms:created xsi:type="dcterms:W3CDTF">2020-06-01T06:47:55Z</dcterms:created>
  <dcterms:modified xsi:type="dcterms:W3CDTF">2020-06-05T13:57:13Z</dcterms:modified>
</cp:coreProperties>
</file>